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MFL Construction Files\Wood ReBuild 2018 to 2020\SFB\"/>
    </mc:Choice>
  </mc:AlternateContent>
  <bookViews>
    <workbookView xWindow="0" yWindow="60" windowWidth="28800" windowHeight="1222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62913" iterate="1"/>
</workbook>
</file>

<file path=xl/calcChain.xml><?xml version="1.0" encoding="utf-8"?>
<calcChain xmlns="http://schemas.openxmlformats.org/spreadsheetml/2006/main">
  <c r="H198" i="1" l="1"/>
  <c r="I204" i="1" l="1"/>
  <c r="I190" i="1" l="1"/>
  <c r="I21" i="1"/>
  <c r="I197" i="1"/>
  <c r="H197" i="1"/>
  <c r="I198" i="1"/>
  <c r="I199" i="1"/>
  <c r="F220" i="1" l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I15" i="1" l="1"/>
  <c r="E215" i="1"/>
  <c r="F216" i="1" l="1"/>
  <c r="H221" i="1"/>
  <c r="H15" i="1" s="1"/>
  <c r="E221" i="1" l="1"/>
  <c r="E222" i="1"/>
  <c r="B28" i="1" s="1"/>
  <c r="B86" i="1" l="1"/>
  <c r="B116" i="1"/>
  <c r="B218" i="1"/>
  <c r="B101" i="1"/>
  <c r="B44" i="1"/>
  <c r="B23" i="1"/>
  <c r="B220" i="1"/>
  <c r="B171" i="1"/>
  <c r="B51" i="1"/>
  <c r="B188" i="1"/>
  <c r="B206" i="1"/>
  <c r="B160" i="1"/>
  <c r="B152" i="1"/>
  <c r="B217" i="1"/>
  <c r="B177" i="1"/>
  <c r="B216" i="1"/>
  <c r="B219" i="1"/>
  <c r="E14" i="1"/>
  <c r="B144" i="1"/>
  <c r="B183" i="1"/>
  <c r="H13" i="1"/>
  <c r="B193" i="1"/>
  <c r="B58" i="1"/>
  <c r="B214" i="1"/>
  <c r="B138" i="1"/>
  <c r="B130" i="1"/>
  <c r="B74" i="1"/>
  <c r="B36" i="1"/>
  <c r="B168" i="1"/>
  <c r="B149" i="1"/>
  <c r="B222" i="1" l="1"/>
</calcChain>
</file>

<file path=xl/sharedStrings.xml><?xml version="1.0" encoding="utf-8"?>
<sst xmlns="http://schemas.openxmlformats.org/spreadsheetml/2006/main" count="406" uniqueCount="394">
  <si>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</si>
  <si>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</si>
  <si>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</si>
  <si>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</si>
  <si>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</si>
  <si>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</si>
  <si>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</si>
  <si>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</si>
  <si>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</si>
  <si>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</si>
  <si>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</si>
  <si>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</si>
  <si>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</si>
  <si>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</si>
  <si>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</si>
  <si>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</si>
  <si>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</si>
  <si>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</si>
  <si>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</si>
  <si>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</si>
  <si>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</si>
  <si>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</si>
  <si>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</si>
  <si>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</si>
  <si>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</si>
  <si>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</si>
  <si>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</si>
  <si>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</si>
  <si>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</si>
  <si>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</si>
  <si>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</si>
  <si>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</si>
  <si>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</si>
  <si>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</si>
  <si>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</si>
  <si>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</si>
  <si>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</si>
  <si>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</si>
  <si>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</si>
  <si>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</si>
  <si>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</si>
  <si>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</si>
  <si>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</si>
  <si>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</si>
  <si>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</si>
  <si>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</si>
  <si>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</si>
  <si>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</si>
  <si>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</si>
  <si>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</si>
  <si>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</si>
  <si>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</si>
  <si>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</si>
  <si>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</si>
  <si>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</si>
  <si>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</si>
  <si>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</si>
  <si>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</si>
  <si>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</si>
  <si>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</si>
  <si>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</si>
  <si>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</si>
  <si>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</si>
  <si>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</si>
  <si>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</si>
  <si>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</si>
  <si>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</si>
  <si>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</si>
  <si>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</si>
  <si>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</si>
  <si>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</si>
  <si>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</si>
  <si>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</si>
  <si>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</si>
  <si>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</si>
  <si>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</si>
  <si>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</si>
  <si>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</si>
  <si>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</si>
  <si>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</si>
  <si>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</si>
  <si>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</si>
  <si>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</si>
  <si>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</si>
  <si>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</si>
  <si>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</si>
  <si>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</si>
  <si>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</si>
  <si>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</si>
  <si>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</si>
  <si>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</si>
  <si>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</si>
  <si>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</si>
  <si>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</si>
  <si>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</si>
  <si>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</si>
  <si>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</si>
  <si>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</si>
  <si>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</si>
  <si>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</si>
  <si>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</si>
  <si>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</si>
  <si>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</si>
  <si>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</si>
  <si>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</si>
  <si>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</si>
  <si>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</si>
  <si>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</si>
  <si>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</si>
  <si>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</si>
  <si>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</si>
  <si>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</si>
  <si>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</si>
  <si>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</si>
  <si>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</si>
  <si>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</si>
  <si>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</si>
  <si>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</si>
  <si>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</si>
  <si>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</si>
  <si>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</si>
  <si>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</si>
  <si>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</si>
  <si>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</si>
  <si>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</si>
  <si>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</si>
  <si>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</si>
  <si>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</si>
  <si>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</si>
  <si>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</si>
  <si>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</si>
  <si>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</si>
  <si>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</si>
  <si>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</si>
  <si>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</si>
  <si>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</si>
  <si>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</si>
  <si>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</si>
  <si>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</si>
  <si>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</si>
  <si>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</si>
  <si>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</si>
  <si>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</si>
  <si>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</si>
  <si>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</si>
  <si>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</si>
  <si>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</si>
  <si>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</si>
  <si>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</si>
  <si>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</si>
  <si>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</si>
  <si>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</si>
  <si>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</si>
  <si>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</si>
  <si>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</si>
  <si>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</si>
  <si>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</si>
  <si>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</si>
  <si>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</si>
  <si>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</si>
  <si>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</si>
  <si>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</si>
  <si>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</si>
  <si>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</si>
  <si>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</si>
  <si>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</si>
  <si>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</si>
  <si>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</si>
  <si>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</si>
  <si>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</si>
  <si>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</si>
  <si>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</si>
  <si>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</si>
  <si>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</si>
  <si>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</si>
  <si>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</si>
  <si>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</si>
  <si>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</si>
  <si>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</si>
  <si>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</si>
  <si>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</si>
  <si>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</si>
  <si>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</si>
  <si>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</si>
  <si>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</si>
  <si>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</si>
  <si>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</si>
  <si>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</si>
  <si>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</si>
  <si>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</si>
  <si>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</si>
  <si>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</si>
  <si>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</si>
  <si>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</si>
  <si>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</si>
  <si>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</si>
  <si>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</si>
  <si>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</si>
  <si>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</si>
  <si>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</si>
  <si>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</si>
  <si>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</si>
  <si>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</si>
  <si>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</si>
  <si>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</si>
  <si>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</si>
  <si>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</si>
  <si>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</si>
  <si>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</si>
  <si>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</si>
  <si>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</si>
  <si>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</si>
  <si>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</si>
  <si>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</si>
  <si>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</si>
  <si>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</si>
  <si>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</si>
  <si>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</si>
  <si>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</si>
  <si>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</si>
  <si>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</si>
  <si>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</si>
  <si>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</si>
  <si>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</si>
  <si>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</si>
  <si>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</si>
  <si>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</si>
  <si>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</si>
  <si>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</si>
  <si>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</si>
  <si>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</si>
  <si>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</si>
  <si>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</si>
  <si>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</si>
  <si>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</si>
  <si>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</si>
  <si>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</si>
  <si>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</si>
  <si>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</si>
  <si>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</si>
  <si>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</si>
  <si>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</si>
  <si>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</si>
  <si>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</si>
  <si>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</si>
  <si>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</si>
  <si>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</si>
  <si>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</si>
  <si>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</si>
  <si>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</si>
  <si>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</si>
  <si>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</si>
  <si>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</si>
  <si>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</si>
  <si>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</si>
  <si>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</si>
  <si>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</si>
  <si>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</si>
  <si>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</si>
  <si>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</si>
  <si>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</si>
  <si>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</si>
  <si>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</si>
  <si>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</si>
  <si>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</si>
  <si>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</si>
  <si>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</si>
  <si>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</si>
  <si>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</si>
  <si>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</si>
  <si>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</si>
  <si>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</si>
  <si>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</si>
  <si>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</si>
  <si>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</si>
  <si>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</si>
  <si>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</si>
  <si>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</si>
  <si>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</si>
  <si>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</si>
  <si>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</si>
  <si>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</si>
  <si>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</si>
  <si>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</si>
  <si>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</si>
  <si>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</si>
  <si>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</si>
  <si>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</si>
  <si>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</si>
  <si>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</si>
  <si>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</si>
  <si>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</si>
  <si>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</si>
  <si>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</si>
  <si>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</si>
  <si>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</si>
  <si>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</si>
  <si>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</si>
  <si>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</si>
  <si>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</si>
  <si>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</si>
  <si>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</si>
  <si>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</si>
  <si>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</si>
  <si>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</si>
  <si>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</si>
  <si>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</si>
  <si>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</si>
  <si>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</si>
  <si>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</si>
  <si>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</si>
  <si>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</si>
  <si>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</si>
  <si>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</si>
  <si>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</si>
  <si>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</si>
  <si>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</si>
  <si>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</si>
  <si>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</si>
  <si>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</si>
  <si>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</si>
  <si>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</si>
  <si>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</si>
  <si>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</si>
  <si>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</si>
  <si>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</si>
  <si>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</si>
  <si>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</si>
  <si>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</si>
  <si>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</si>
  <si>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</si>
  <si>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</si>
  <si>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</si>
  <si>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</si>
  <si>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</si>
  <si>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</si>
  <si>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</si>
  <si>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</si>
  <si>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</si>
  <si>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</si>
  <si>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</si>
  <si>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</si>
  <si>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</si>
  <si>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</si>
  <si>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</si>
  <si>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</si>
  <si>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</si>
  <si>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</si>
  <si>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</si>
  <si>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</si>
  <si>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</si>
  <si>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</si>
  <si>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</si>
  <si>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</si>
  <si>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</si>
  <si>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</si>
  <si>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</si>
  <si>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</si>
  <si>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</si>
  <si>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</si>
  <si>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</si>
  <si>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</si>
  <si>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</si>
  <si>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</si>
  <si>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</si>
  <si>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</si>
  <si>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</si>
  <si>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</si>
  <si>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</si>
  <si>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</si>
  <si>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</si>
  <si>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</si>
  <si>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</si>
  <si>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</si>
  <si>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</si>
  <si>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</si>
  <si>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</si>
  <si>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</si>
  <si>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</si>
  <si>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</si>
  <si>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</si>
  <si>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</si>
  <si>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</si>
  <si>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</si>
  <si>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</si>
  <si>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</si>
  <si>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</si>
  <si>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</si>
  <si>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City of Tempe/Maricopa County</t>
  </si>
  <si>
    <t>Tempe Elementary School District No. 03</t>
  </si>
  <si>
    <t>Avid Architects</t>
  </si>
  <si>
    <t>Chasse Building Team</t>
  </si>
  <si>
    <t>Maricopa</t>
  </si>
  <si>
    <t>1318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</si>
</sst>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5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165" fontId="1" fillId="12" borderId="70" xfId="0" applyNumberFormat="1" applyFont="1" applyFill="1" applyBorder="1" applyProtection="1">
      <protection locked="0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view="pageLayout" topLeftCell="A211" zoomScaleNormal="100" zoomScaleSheetLayoutView="100" workbookViewId="0">
      <selection activeCell="H220" sqref="H220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4"/>
      <c r="B1" s="344"/>
      <c r="C1" s="344"/>
      <c r="D1" s="345"/>
      <c r="E1" s="351" t="s">
        <v>384</v>
      </c>
      <c r="F1" s="352"/>
      <c r="G1" s="352"/>
      <c r="H1" s="352"/>
      <c r="I1" s="352"/>
      <c r="J1" s="353"/>
    </row>
    <row r="2" spans="1:137" s="1" customFormat="1">
      <c r="A2" s="346" t="s">
        <v>387</v>
      </c>
      <c r="B2" s="347"/>
      <c r="C2" s="347"/>
      <c r="D2" s="348"/>
      <c r="E2" s="357" t="s">
        <v>199</v>
      </c>
      <c r="F2" s="347"/>
      <c r="G2" s="347"/>
      <c r="H2" s="347"/>
      <c r="I2" s="347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4"/>
      <c r="F3" s="355"/>
      <c r="G3" s="355"/>
      <c r="H3" s="355"/>
      <c r="I3" s="355"/>
      <c r="J3" s="356"/>
      <c r="N3" s="105"/>
    </row>
    <row r="4" spans="1:137" ht="4.5" customHeight="1" thickBot="1">
      <c r="A4" s="349"/>
      <c r="B4" s="349"/>
      <c r="C4" s="349"/>
      <c r="D4" s="349"/>
      <c r="E4" s="349"/>
      <c r="F4" s="349"/>
      <c r="G4" s="349"/>
      <c r="H4" s="349"/>
      <c r="I4" s="349"/>
      <c r="J4" s="350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2" t="s">
        <v>389</v>
      </c>
      <c r="F5" s="363"/>
      <c r="G5" s="360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4" t="s">
        <v>393</v>
      </c>
      <c r="F6" s="337"/>
      <c r="G6" s="361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4" t="s">
        <v>390</v>
      </c>
      <c r="F7" s="337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4" t="s">
        <v>391</v>
      </c>
      <c r="F8" s="337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4" t="s">
        <v>392</v>
      </c>
      <c r="F9" s="337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6"/>
      <c r="F10" s="337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40"/>
      <c r="F11" s="341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42" t="s">
        <v>388</v>
      </c>
      <c r="F12" s="343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1203724.9200000004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58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11"/>
      <c r="C18" s="359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>
        <v>19844.8</v>
      </c>
      <c r="I20" s="249">
        <v>53654.47</v>
      </c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/>
      <c r="I21" s="249">
        <f>1500+250+600+2669</f>
        <v>5019</v>
      </c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19844.8</v>
      </c>
      <c r="I23" s="180">
        <f>SUM(I20:I22)</f>
        <v>58673.47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/>
      <c r="I25" s="254">
        <v>3600</v>
      </c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/>
      <c r="H26" s="253"/>
      <c r="I26" s="254">
        <v>2068</v>
      </c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0</v>
      </c>
      <c r="I28" s="53">
        <f>SUM(I25:I27)</f>
        <v>5668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335">
        <v>51292</v>
      </c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51292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/>
      <c r="F190" s="147" t="str">
        <f>IFERROR((#REF!+G190/#REF!),"")</f>
        <v/>
      </c>
      <c r="G190" s="253"/>
      <c r="H190" s="253">
        <v>40040</v>
      </c>
      <c r="I190" s="269">
        <f>10000+40040</f>
        <v>50040</v>
      </c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40040</v>
      </c>
      <c r="I193" s="203">
        <f>SUM(I190:I192)</f>
        <v>50040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>
        <v>6720</v>
      </c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/>
      <c r="F197" s="325" t="str">
        <f>IFERROR((#REF!+G197/#REF!),"")</f>
        <v/>
      </c>
      <c r="G197" s="253"/>
      <c r="H197" s="253">
        <f>4500+5000+150684</f>
        <v>160184</v>
      </c>
      <c r="I197" s="254">
        <f>5000+22470+6250</f>
        <v>33720</v>
      </c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/>
      <c r="H198" s="253">
        <f>9342+30144+10746+10746</f>
        <v>60978</v>
      </c>
      <c r="I198" s="254">
        <f>5562+12816+34148+29932</f>
        <v>82458</v>
      </c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>
        <f>49742+2601</f>
        <v>52343</v>
      </c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/>
      <c r="F200" s="325" t="str">
        <f>IFERROR((#REF!+G200/#REF!),"")</f>
        <v/>
      </c>
      <c r="G200" s="253"/>
      <c r="H200" s="253">
        <v>1538</v>
      </c>
      <c r="I200" s="254">
        <v>3000</v>
      </c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>
        <f>3885.7+75000</f>
        <v>78885.7</v>
      </c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>
        <v>10461.5</v>
      </c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0</v>
      </c>
      <c r="H206" s="180">
        <f>SUM(H195:H205)</f>
        <v>222700</v>
      </c>
      <c r="I206" s="206">
        <f>SUM(I195:I205)</f>
        <v>267588.2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>
        <v>317972.7</v>
      </c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317972.7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1033819.1700000002</v>
      </c>
      <c r="F215" s="170"/>
      <c r="G215" s="72">
        <f>(G23+G28+G36+G44+G51+G58+G74+G86+G101+G116+G130+G138+G144+G149+G152+G160+G168+G177+G183+G188+G171+G193+G206+G214)</f>
        <v>0</v>
      </c>
      <c r="H215" s="72">
        <f>(H23+H28+H36+H44+H51+H58+H74+H86+H101+H116+H130+H138+H144+H149+H152+H160+H168+H177+H183+H188+H171+H193+H206+H214)</f>
        <v>282584.8</v>
      </c>
      <c r="I215" s="72">
        <f>(I23+I28+I36+I44+I51+I58+I74+I86+I101+I116+I130+I138+I144+I149+I152+I160+I168+I177+I183+I188+I171+I193+I206+I214)</f>
        <v>751234.37000000011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4.7499996926208016E-2</v>
      </c>
      <c r="C216" s="35" t="s">
        <v>172</v>
      </c>
      <c r="D216" s="14"/>
      <c r="E216" s="77"/>
      <c r="F216" s="333">
        <f>SUM(G216:I216)</f>
        <v>57176.930000000008</v>
      </c>
      <c r="G216" s="304"/>
      <c r="H216" s="305">
        <v>15437.77</v>
      </c>
      <c r="I216" s="305">
        <v>41739.160000000003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1.4999996843132564E-2</v>
      </c>
      <c r="C217" s="36" t="s">
        <v>173</v>
      </c>
      <c r="D217" s="37"/>
      <c r="E217" s="78"/>
      <c r="F217" s="325">
        <f>SUM(G217:I217)</f>
        <v>18055.870000000003</v>
      </c>
      <c r="G217" s="304"/>
      <c r="H217" s="305">
        <v>4875.08</v>
      </c>
      <c r="I217" s="305">
        <v>13180.79</v>
      </c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1.4999996843132564E-2</v>
      </c>
      <c r="C218" s="38" t="s">
        <v>174</v>
      </c>
      <c r="D218" s="37"/>
      <c r="E218" s="79"/>
      <c r="F218" s="325">
        <f>SUM(G218:I218)</f>
        <v>18055.870000000003</v>
      </c>
      <c r="G218" s="306"/>
      <c r="H218" s="307">
        <v>4875.08</v>
      </c>
      <c r="I218" s="307">
        <v>13180.79</v>
      </c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1.0999996577291093E-2</v>
      </c>
      <c r="C219" s="40" t="s">
        <v>175</v>
      </c>
      <c r="D219" s="37"/>
      <c r="E219" s="79"/>
      <c r="F219" s="325">
        <f>SUM(G219:I219)</f>
        <v>13240.97</v>
      </c>
      <c r="G219" s="306"/>
      <c r="H219" s="307">
        <v>3575.07</v>
      </c>
      <c r="I219" s="307">
        <v>9665.9</v>
      </c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5.2649994153149193E-2</v>
      </c>
      <c r="C220" s="41" t="s">
        <v>176</v>
      </c>
      <c r="D220" s="37"/>
      <c r="E220" s="80"/>
      <c r="F220" s="327">
        <f>SUM(G220:I220)</f>
        <v>63376.11</v>
      </c>
      <c r="G220" s="308"/>
      <c r="H220" s="309">
        <v>17111.55</v>
      </c>
      <c r="I220" s="309">
        <v>46264.56</v>
      </c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1203724.9200000004</v>
      </c>
      <c r="F221" s="171"/>
      <c r="G221" s="43">
        <f>SUM(G215:G220)</f>
        <v>0</v>
      </c>
      <c r="H221" s="43">
        <f>SUM(H215:H220)</f>
        <v>328459.35000000003</v>
      </c>
      <c r="I221" s="43">
        <f>SUM(I215:I220)</f>
        <v>875265.5700000003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2.2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38">
        <f>SUM(G221:I221)</f>
        <v>1203724.9200000004</v>
      </c>
      <c r="F222" s="339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8:F8"/>
    <mergeCell ref="E10:F10"/>
    <mergeCell ref="E222:F222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Robyn Reichert</cp:lastModifiedBy>
  <cp:lastPrinted>2019-11-08T22:30:15Z</cp:lastPrinted>
  <dcterms:created xsi:type="dcterms:W3CDTF">2006-08-31T18:48:44Z</dcterms:created>
  <dcterms:modified xsi:type="dcterms:W3CDTF">2020-05-13T19:28:37Z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